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сводная'!$A$1:$N$42</definedName>
  </definedNames>
  <calcPr calcId="125725"/>
</workbook>
</file>

<file path=xl/calcChain.xml><?xml version="1.0" encoding="utf-8"?>
<calcChain xmlns="http://schemas.openxmlformats.org/spreadsheetml/2006/main">
  <c r="N9" i="19"/>
  <c r="N10"/>
  <c r="N11"/>
  <c r="N12"/>
  <c r="N13"/>
  <c r="N14"/>
  <c r="N15"/>
  <c r="N16"/>
  <c r="N17"/>
  <c r="N18"/>
  <c r="N19"/>
  <c r="N20"/>
  <c r="N21"/>
  <c r="N22"/>
  <c r="N23"/>
  <c r="N24"/>
  <c r="N25"/>
  <c r="N8"/>
  <c r="N29"/>
  <c r="D31"/>
  <c r="D30"/>
  <c r="N26" l="1"/>
  <c r="N31"/>
  <c r="N30"/>
  <c r="K36"/>
  <c r="L36"/>
  <c r="M36"/>
  <c r="K33"/>
  <c r="L33"/>
  <c r="M33"/>
  <c r="K32"/>
  <c r="L32"/>
  <c r="M32"/>
  <c r="K26"/>
  <c r="L26"/>
  <c r="M26"/>
  <c r="H19"/>
  <c r="I19"/>
  <c r="J19" s="1"/>
  <c r="H21"/>
  <c r="I21" s="1"/>
  <c r="J21" s="1"/>
  <c r="H22"/>
  <c r="I22"/>
  <c r="J22" s="1"/>
  <c r="L21"/>
  <c r="M21" s="1"/>
  <c r="L22"/>
  <c r="M22"/>
  <c r="L20"/>
  <c r="H35"/>
  <c r="I35" s="1"/>
  <c r="J35" s="1"/>
  <c r="I29"/>
  <c r="J29" s="1"/>
  <c r="A31"/>
  <c r="K2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H31" l="1"/>
  <c r="I31" s="1"/>
  <c r="J31" s="1"/>
  <c r="H30"/>
  <c r="I30" s="1"/>
  <c r="J10"/>
  <c r="I26"/>
  <c r="J26"/>
  <c r="J30"/>
  <c r="I32" l="1"/>
  <c r="I33" s="1"/>
  <c r="G33" s="1"/>
  <c r="G36" s="1"/>
  <c r="J32"/>
  <c r="N32"/>
  <c r="N33" s="1"/>
  <c r="N36" s="1"/>
  <c r="J33"/>
  <c r="J36" s="1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<sst xmlns="http://schemas.openxmlformats.org/spreadsheetml/2006/main" count="105" uniqueCount="68">
  <si>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</si>
  <si>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</si>
  <si>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</si>
  <si>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</si>
  <si>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</si>
  <si>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</si>
  <si>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</si>
  <si>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</si>
  <si>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</si>
  <si>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</si>
  <si>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</si>
  <si>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</si>
  <si>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</si>
  <si>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</si>
  <si>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</si>
  <si>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</si>
  <si>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</si>
  <si>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</si>
  <si>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</si>
  <si>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</si>
  <si>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</si>
  <si>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</si>
  <si>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</si>
  <si>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</si>
  <si>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</si>
  <si>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</si>
  <si>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</si>
  <si>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</si>
  <si>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</si>
  <si>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</si>
  <si>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</si>
  <si>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</si>
  <si>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</si>
  <si>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</si>
  <si>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</si>
  <si>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</si>
  <si>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</si>
  <si>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</si>
  <si>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</si>
  <si>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</si>
  <si>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</si>
  <si>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</si>
  <si>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</si>
  <si>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</si>
  <si>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</si>
  <si>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</si>
  <si>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</si>
  <si>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</si>
  <si>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Зафабричная д. 4</t>
  </si>
  <si>
    <t xml:space="preserve">Уборка лестничных площадок и маршей 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</si>
  <si>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</si>
  <si>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</si>
  <si>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</si>
  <si>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>постоянно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</si>
  <si>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</si>
  <si>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</si>
  <si>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</si>
  <si>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</si>
  <si>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</si>
  <si>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</si>
  <si>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</si>
  <si>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</si>
  <si>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</si>
  <si>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>Тариф с КРСОИ на 1м2/мес в руб.</t>
  </si>
  <si>
    <t>Коммунальные ресурсы потребляемые в целях содержания общего имущества в многоквартирном доме (КРСОИ) с 01.07.2024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</si>
  <si>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01.09.2011г.     
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</si>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</sst>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color theme="1"/>
      <name val="Cambria"/>
      <family val="1"/>
      <charset val="204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3" borderId="0" xfId="0" applyFont="1" applyFill="1"/>
    <xf numFmtId="0" fontId="4" fillId="3" borderId="0" xfId="0" applyFont="1" applyFill="1"/>
    <xf numFmtId="0" fontId="3" fillId="3" borderId="0" xfId="0" applyFont="1" applyFill="1"/>
    <xf numFmtId="4" fontId="7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2" xfId="0" applyFont="1" applyBorder="1"/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/>
    <xf numFmtId="0" fontId="0" fillId="0" borderId="6" xfId="0" applyBorder="1" applyAlignment="1"/>
    <xf numFmtId="0" fontId="6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165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2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4" fillId="0" borderId="2" xfId="0" applyFont="1" applyFill="1" applyBorder="1"/>
    <xf numFmtId="165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view="pageBreakPreview" zoomScale="75" zoomScaleNormal="85" zoomScaleSheetLayoutView="75" workbookViewId="0">
      <selection activeCell="A25" sqref="A25:N36"/>
    </sheetView>
  </sheetViews>
  <sheetFormatPr defaultColWidth="8.85546875" defaultRowHeight="15.75"/>
  <cols>
    <col min="1" max="1" width="15.85546875" style="2" customWidth="1"/>
    <col min="2" max="2" width="47.28515625" style="2" customWidth="1"/>
    <col min="3" max="3" width="20" style="2" customWidth="1"/>
    <col min="4" max="4" width="14.7109375" style="2" hidden="1" customWidth="1"/>
    <col min="5" max="5" width="12.42578125" style="2" customWidth="1"/>
    <col min="6" max="6" width="22.42578125" style="1" customWidth="1"/>
    <col min="7" max="7" width="14.5703125" style="1" hidden="1" customWidth="1"/>
    <col min="8" max="8" width="18.85546875" style="31" hidden="1" customWidth="1"/>
    <col min="9" max="9" width="16.28515625" style="21" hidden="1" customWidth="1"/>
    <col min="10" max="10" width="13.28515625" style="41" hidden="1" customWidth="1"/>
    <col min="11" max="11" width="8.140625" style="2" hidden="1" customWidth="1"/>
    <col min="12" max="12" width="12.140625" style="2" hidden="1" customWidth="1"/>
    <col min="13" max="13" width="20.140625" style="2" hidden="1" customWidth="1"/>
    <col min="14" max="14" width="29.85546875" style="2" customWidth="1"/>
    <col min="15" max="16384" width="8.85546875" style="2"/>
  </cols>
  <sheetData>
    <row r="1" spans="1:14">
      <c r="B1" s="2" t="s">
        <v>45</v>
      </c>
      <c r="F1" s="46"/>
      <c r="G1" s="6"/>
      <c r="H1" s="20" t="s">
        <v>35</v>
      </c>
    </row>
    <row r="2" spans="1:14">
      <c r="F2" s="48" t="s">
        <v>66</v>
      </c>
      <c r="G2" s="7"/>
      <c r="H2" s="22"/>
    </row>
    <row r="3" spans="1:14" ht="15" customHeight="1">
      <c r="A3" s="51" t="s">
        <v>67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32" customFormat="1" ht="25.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ht="20.25" customHeight="1">
      <c r="A5" s="8"/>
      <c r="B5" s="8" t="s">
        <v>48</v>
      </c>
      <c r="C5" s="8" t="s">
        <v>29</v>
      </c>
      <c r="D5" s="9">
        <v>3926.8</v>
      </c>
      <c r="E5" s="9">
        <v>3926.8</v>
      </c>
      <c r="F5" s="10"/>
      <c r="G5" s="10"/>
      <c r="H5" s="23"/>
      <c r="I5" s="24"/>
      <c r="K5" s="8"/>
      <c r="L5" s="8"/>
    </row>
    <row r="6" spans="1:14" ht="20.25" customHeight="1">
      <c r="A6" s="54" t="s">
        <v>34</v>
      </c>
      <c r="B6" s="54"/>
      <c r="C6" s="54"/>
      <c r="D6" s="54"/>
      <c r="E6" s="54"/>
      <c r="F6" s="54"/>
      <c r="G6" s="54"/>
      <c r="H6" s="54"/>
      <c r="I6" s="54"/>
      <c r="K6" s="52" t="s">
        <v>47</v>
      </c>
      <c r="L6" s="53"/>
      <c r="M6" s="53"/>
    </row>
    <row r="7" spans="1:14" ht="53.45" customHeight="1">
      <c r="A7" s="11" t="s">
        <v>23</v>
      </c>
      <c r="B7" s="11" t="s">
        <v>24</v>
      </c>
      <c r="C7" s="11" t="s">
        <v>57</v>
      </c>
      <c r="D7" s="11" t="s">
        <v>58</v>
      </c>
      <c r="E7" s="11" t="s">
        <v>59</v>
      </c>
      <c r="F7" s="12" t="s">
        <v>54</v>
      </c>
      <c r="G7" s="12" t="s">
        <v>56</v>
      </c>
      <c r="H7" s="25" t="s">
        <v>33</v>
      </c>
      <c r="I7" s="19" t="s">
        <v>25</v>
      </c>
      <c r="J7" s="35" t="s">
        <v>42</v>
      </c>
      <c r="K7" s="11" t="s">
        <v>46</v>
      </c>
      <c r="L7" s="11"/>
      <c r="M7" s="44"/>
      <c r="N7" s="35" t="s">
        <v>42</v>
      </c>
    </row>
    <row r="8" spans="1:14" ht="63">
      <c r="A8" s="11">
        <v>1</v>
      </c>
      <c r="B8" s="37" t="s">
        <v>12</v>
      </c>
      <c r="C8" s="11" t="s">
        <v>27</v>
      </c>
      <c r="D8" s="5">
        <v>0.33</v>
      </c>
      <c r="E8" s="5">
        <v>3926.8</v>
      </c>
      <c r="F8" s="12" t="s">
        <v>28</v>
      </c>
      <c r="G8" s="12">
        <v>12</v>
      </c>
      <c r="H8" s="26">
        <f t="shared" ref="H8:H25" si="0">D8*E8</f>
        <v>1295.8440000000001</v>
      </c>
      <c r="I8" s="19">
        <f t="shared" ref="I8:I25" si="1">H8*G8</f>
        <v>15550.128000000001</v>
      </c>
      <c r="J8" s="40">
        <f>I8/G8/E8</f>
        <v>0.33</v>
      </c>
      <c r="K8" s="11"/>
      <c r="L8" s="11"/>
      <c r="M8" s="44"/>
      <c r="N8" s="45">
        <f>J8*1.04*1.092*1.072*1.0915</f>
        <v>0.43851902814720001</v>
      </c>
    </row>
    <row r="9" spans="1:14" ht="63">
      <c r="A9" s="11">
        <f t="shared" ref="A9:A25" si="2">A8+1</f>
        <v>2</v>
      </c>
      <c r="B9" s="38" t="s">
        <v>50</v>
      </c>
      <c r="C9" s="11" t="s">
        <v>27</v>
      </c>
      <c r="D9" s="5">
        <v>0.08</v>
      </c>
      <c r="E9" s="5">
        <v>3926.8</v>
      </c>
      <c r="F9" s="12" t="s">
        <v>28</v>
      </c>
      <c r="G9" s="12">
        <v>12</v>
      </c>
      <c r="H9" s="26">
        <f t="shared" si="0"/>
        <v>314.14400000000001</v>
      </c>
      <c r="I9" s="19">
        <f t="shared" si="1"/>
        <v>3769.7280000000001</v>
      </c>
      <c r="J9" s="40">
        <f t="shared" ref="J9:J25" si="3">I9/G9/E9</f>
        <v>0.08</v>
      </c>
      <c r="K9" s="11"/>
      <c r="L9" s="11"/>
      <c r="M9" s="44"/>
      <c r="N9" s="45">
        <f t="shared" ref="N9:N25" si="4">J9*1.04*1.092*1.072*1.0915</f>
        <v>0.10630764318720001</v>
      </c>
    </row>
    <row r="10" spans="1:14" ht="63">
      <c r="A10" s="11">
        <f t="shared" si="2"/>
        <v>3</v>
      </c>
      <c r="B10" s="37" t="s">
        <v>13</v>
      </c>
      <c r="C10" s="11" t="s">
        <v>37</v>
      </c>
      <c r="D10" s="5">
        <v>0.16</v>
      </c>
      <c r="E10" s="5">
        <v>3926.8</v>
      </c>
      <c r="F10" s="12" t="s">
        <v>28</v>
      </c>
      <c r="G10" s="12">
        <v>12</v>
      </c>
      <c r="H10" s="26">
        <f t="shared" si="0"/>
        <v>628.28800000000001</v>
      </c>
      <c r="I10" s="19">
        <f t="shared" si="1"/>
        <v>7539.4560000000001</v>
      </c>
      <c r="J10" s="40">
        <f t="shared" si="3"/>
        <v>0.16</v>
      </c>
      <c r="K10" s="11"/>
      <c r="L10" s="11"/>
      <c r="M10" s="44"/>
      <c r="N10" s="45">
        <f t="shared" si="4"/>
        <v>0.21261528637440003</v>
      </c>
    </row>
    <row r="11" spans="1:14" ht="30" customHeight="1">
      <c r="A11" s="11">
        <f t="shared" si="2"/>
        <v>4</v>
      </c>
      <c r="B11" s="37" t="s">
        <v>14</v>
      </c>
      <c r="C11" s="11" t="s">
        <v>38</v>
      </c>
      <c r="D11" s="5">
        <v>7.0000000000000007E-2</v>
      </c>
      <c r="E11" s="5">
        <v>3926.8</v>
      </c>
      <c r="F11" s="12" t="s">
        <v>28</v>
      </c>
      <c r="G11" s="12">
        <v>12</v>
      </c>
      <c r="H11" s="26">
        <f t="shared" si="0"/>
        <v>274.87600000000003</v>
      </c>
      <c r="I11" s="19">
        <f t="shared" si="1"/>
        <v>3298.5120000000006</v>
      </c>
      <c r="J11" s="40">
        <f t="shared" si="3"/>
        <v>7.0000000000000007E-2</v>
      </c>
      <c r="K11" s="11"/>
      <c r="L11" s="11"/>
      <c r="M11" s="44"/>
      <c r="N11" s="45">
        <f t="shared" si="4"/>
        <v>9.3019187788800015E-2</v>
      </c>
    </row>
    <row r="12" spans="1:14" ht="78.75">
      <c r="A12" s="11">
        <f t="shared" si="2"/>
        <v>5</v>
      </c>
      <c r="B12" s="37" t="s">
        <v>15</v>
      </c>
      <c r="C12" s="11" t="s">
        <v>39</v>
      </c>
      <c r="D12" s="5">
        <v>0.04</v>
      </c>
      <c r="E12" s="5">
        <v>3926.8</v>
      </c>
      <c r="F12" s="12" t="s">
        <v>28</v>
      </c>
      <c r="G12" s="12">
        <v>12</v>
      </c>
      <c r="H12" s="26">
        <f t="shared" si="0"/>
        <v>157.072</v>
      </c>
      <c r="I12" s="19">
        <f t="shared" si="1"/>
        <v>1884.864</v>
      </c>
      <c r="J12" s="40">
        <f t="shared" si="3"/>
        <v>0.04</v>
      </c>
      <c r="K12" s="11"/>
      <c r="L12" s="11"/>
      <c r="M12" s="44"/>
      <c r="N12" s="45">
        <f t="shared" si="4"/>
        <v>5.3153821593600006E-2</v>
      </c>
    </row>
    <row r="13" spans="1:14" ht="78.75">
      <c r="A13" s="11">
        <f t="shared" si="2"/>
        <v>6</v>
      </c>
      <c r="B13" s="37" t="s">
        <v>16</v>
      </c>
      <c r="C13" s="11" t="s">
        <v>40</v>
      </c>
      <c r="D13" s="5">
        <v>0.2</v>
      </c>
      <c r="E13" s="5">
        <v>3926.8</v>
      </c>
      <c r="F13" s="12" t="s">
        <v>28</v>
      </c>
      <c r="G13" s="12">
        <v>12</v>
      </c>
      <c r="H13" s="26">
        <f t="shared" si="0"/>
        <v>785.36000000000013</v>
      </c>
      <c r="I13" s="19">
        <f t="shared" si="1"/>
        <v>9424.3200000000015</v>
      </c>
      <c r="J13" s="40">
        <f t="shared" si="3"/>
        <v>0.2</v>
      </c>
      <c r="K13" s="11"/>
      <c r="L13" s="11"/>
      <c r="M13" s="44"/>
      <c r="N13" s="45">
        <f t="shared" si="4"/>
        <v>0.26576910796800002</v>
      </c>
    </row>
    <row r="14" spans="1:14" ht="63">
      <c r="A14" s="11">
        <f t="shared" si="2"/>
        <v>7</v>
      </c>
      <c r="B14" s="37" t="s">
        <v>51</v>
      </c>
      <c r="C14" s="11" t="s">
        <v>5</v>
      </c>
      <c r="D14" s="5">
        <v>0.18000000000000002</v>
      </c>
      <c r="E14" s="5">
        <v>3926.8</v>
      </c>
      <c r="F14" s="12" t="s">
        <v>28</v>
      </c>
      <c r="G14" s="12">
        <v>12</v>
      </c>
      <c r="H14" s="26">
        <f t="shared" si="0"/>
        <v>706.82400000000007</v>
      </c>
      <c r="I14" s="19">
        <f t="shared" si="1"/>
        <v>8481.8880000000008</v>
      </c>
      <c r="J14" s="40">
        <f t="shared" si="3"/>
        <v>0.18000000000000002</v>
      </c>
      <c r="K14" s="11"/>
      <c r="L14" s="11"/>
      <c r="M14" s="44"/>
      <c r="N14" s="45">
        <f t="shared" si="4"/>
        <v>0.23919219717120008</v>
      </c>
    </row>
    <row r="15" spans="1:14" ht="63">
      <c r="A15" s="11">
        <f t="shared" si="2"/>
        <v>8</v>
      </c>
      <c r="B15" s="37" t="s">
        <v>17</v>
      </c>
      <c r="C15" s="11" t="s">
        <v>5</v>
      </c>
      <c r="D15" s="5">
        <v>0.19</v>
      </c>
      <c r="E15" s="5">
        <v>3926.8</v>
      </c>
      <c r="F15" s="12" t="s">
        <v>28</v>
      </c>
      <c r="G15" s="12">
        <v>12</v>
      </c>
      <c r="H15" s="26">
        <f t="shared" si="0"/>
        <v>746.0920000000001</v>
      </c>
      <c r="I15" s="19">
        <f t="shared" si="1"/>
        <v>8953.1040000000012</v>
      </c>
      <c r="J15" s="40">
        <f t="shared" si="3"/>
        <v>0.19000000000000003</v>
      </c>
      <c r="K15" s="11"/>
      <c r="L15" s="11"/>
      <c r="M15" s="44"/>
      <c r="N15" s="45">
        <f t="shared" si="4"/>
        <v>0.25248065256960006</v>
      </c>
    </row>
    <row r="16" spans="1:14" ht="33" customHeight="1">
      <c r="A16" s="11">
        <f t="shared" si="2"/>
        <v>9</v>
      </c>
      <c r="B16" s="37" t="s">
        <v>52</v>
      </c>
      <c r="C16" s="11" t="s">
        <v>27</v>
      </c>
      <c r="D16" s="5">
        <v>0.52</v>
      </c>
      <c r="E16" s="5">
        <v>3926.8</v>
      </c>
      <c r="F16" s="12" t="s">
        <v>53</v>
      </c>
      <c r="G16" s="12">
        <v>12</v>
      </c>
      <c r="H16" s="26">
        <f t="shared" si="0"/>
        <v>2041.9360000000001</v>
      </c>
      <c r="I16" s="19">
        <f t="shared" si="1"/>
        <v>24503.232000000004</v>
      </c>
      <c r="J16" s="40">
        <f t="shared" si="3"/>
        <v>0.52</v>
      </c>
      <c r="K16" s="11"/>
      <c r="L16" s="11"/>
      <c r="M16" s="44"/>
      <c r="N16" s="45">
        <f t="shared" si="4"/>
        <v>0.69099968071680007</v>
      </c>
    </row>
    <row r="17" spans="1:14" ht="33" customHeight="1">
      <c r="A17" s="11">
        <f t="shared" si="2"/>
        <v>10</v>
      </c>
      <c r="B17" s="37" t="s">
        <v>43</v>
      </c>
      <c r="C17" s="11" t="s">
        <v>44</v>
      </c>
      <c r="D17" s="5">
        <v>0.44</v>
      </c>
      <c r="E17" s="5">
        <v>3926.8</v>
      </c>
      <c r="F17" s="12" t="s">
        <v>53</v>
      </c>
      <c r="G17" s="12">
        <v>12</v>
      </c>
      <c r="H17" s="26">
        <f t="shared" si="0"/>
        <v>1727.7920000000001</v>
      </c>
      <c r="I17" s="19">
        <f t="shared" si="1"/>
        <v>20733.504000000001</v>
      </c>
      <c r="J17" s="40">
        <f t="shared" si="3"/>
        <v>0.44</v>
      </c>
      <c r="K17" s="11"/>
      <c r="L17" s="11"/>
      <c r="M17" s="44"/>
      <c r="N17" s="45">
        <f t="shared" si="4"/>
        <v>0.58469203752960008</v>
      </c>
    </row>
    <row r="18" spans="1:14" ht="41.25" customHeight="1">
      <c r="A18" s="11">
        <f t="shared" si="2"/>
        <v>11</v>
      </c>
      <c r="B18" s="37" t="s">
        <v>18</v>
      </c>
      <c r="C18" s="11" t="s">
        <v>5</v>
      </c>
      <c r="D18" s="5">
        <v>0.05</v>
      </c>
      <c r="E18" s="5">
        <v>3926.8</v>
      </c>
      <c r="F18" s="12" t="s">
        <v>1</v>
      </c>
      <c r="G18" s="12">
        <v>12</v>
      </c>
      <c r="H18" s="26">
        <f t="shared" si="0"/>
        <v>196.34000000000003</v>
      </c>
      <c r="I18" s="19">
        <f t="shared" si="1"/>
        <v>2356.0800000000004</v>
      </c>
      <c r="J18" s="40">
        <f t="shared" si="3"/>
        <v>0.05</v>
      </c>
      <c r="K18" s="11"/>
      <c r="L18" s="11"/>
      <c r="M18" s="44"/>
      <c r="N18" s="45">
        <f t="shared" si="4"/>
        <v>6.6442276992000004E-2</v>
      </c>
    </row>
    <row r="19" spans="1:14" ht="96.75" customHeight="1">
      <c r="A19" s="11">
        <f t="shared" si="2"/>
        <v>12</v>
      </c>
      <c r="B19" s="37" t="s">
        <v>19</v>
      </c>
      <c r="C19" s="11" t="s">
        <v>5</v>
      </c>
      <c r="D19" s="5">
        <v>0.08</v>
      </c>
      <c r="E19" s="5">
        <v>3926.8</v>
      </c>
      <c r="F19" s="12" t="s">
        <v>61</v>
      </c>
      <c r="G19" s="12">
        <v>12</v>
      </c>
      <c r="H19" s="26">
        <f t="shared" si="0"/>
        <v>314.14400000000001</v>
      </c>
      <c r="I19" s="19">
        <f t="shared" si="1"/>
        <v>3769.7280000000001</v>
      </c>
      <c r="J19" s="40">
        <f t="shared" si="3"/>
        <v>0.08</v>
      </c>
      <c r="K19" s="11"/>
      <c r="L19" s="11"/>
      <c r="M19" s="44"/>
      <c r="N19" s="45">
        <f t="shared" si="4"/>
        <v>0.10630764318720001</v>
      </c>
    </row>
    <row r="20" spans="1:14" ht="31.5">
      <c r="A20" s="11">
        <f t="shared" si="2"/>
        <v>13</v>
      </c>
      <c r="B20" s="37" t="s">
        <v>2</v>
      </c>
      <c r="C20" s="11" t="s">
        <v>41</v>
      </c>
      <c r="D20" s="5">
        <v>0.55000000000000004</v>
      </c>
      <c r="E20" s="5">
        <v>3926.8</v>
      </c>
      <c r="F20" s="12" t="s">
        <v>0</v>
      </c>
      <c r="G20" s="12">
        <v>12</v>
      </c>
      <c r="H20" s="26">
        <f t="shared" si="0"/>
        <v>2159.7400000000002</v>
      </c>
      <c r="I20" s="19">
        <f t="shared" si="1"/>
        <v>25916.880000000005</v>
      </c>
      <c r="J20" s="40">
        <f t="shared" si="3"/>
        <v>0.55000000000000004</v>
      </c>
      <c r="K20" s="11">
        <v>24750</v>
      </c>
      <c r="L20" s="11">
        <f>K20/12/E20</f>
        <v>0.52523683406335941</v>
      </c>
      <c r="M20" s="44"/>
      <c r="N20" s="45">
        <f t="shared" si="4"/>
        <v>0.73086504691200005</v>
      </c>
    </row>
    <row r="21" spans="1:14" ht="47.25">
      <c r="A21" s="11">
        <f t="shared" si="2"/>
        <v>14</v>
      </c>
      <c r="B21" s="37" t="s">
        <v>49</v>
      </c>
      <c r="C21" s="11" t="s">
        <v>4</v>
      </c>
      <c r="D21" s="5">
        <v>1.56</v>
      </c>
      <c r="E21" s="5">
        <v>3926.8</v>
      </c>
      <c r="F21" s="12" t="s">
        <v>53</v>
      </c>
      <c r="G21" s="12">
        <v>12</v>
      </c>
      <c r="H21" s="26">
        <f t="shared" si="0"/>
        <v>6125.8080000000009</v>
      </c>
      <c r="I21" s="19">
        <f t="shared" si="1"/>
        <v>73509.696000000011</v>
      </c>
      <c r="J21" s="40">
        <f t="shared" si="3"/>
        <v>1.56</v>
      </c>
      <c r="K21" s="5">
        <f>169.38+242.62</f>
        <v>412</v>
      </c>
      <c r="L21" s="5">
        <f>(4637.72+490.1+42.41)*12</f>
        <v>62042.760000000009</v>
      </c>
      <c r="M21" s="44">
        <f>L21*0.06+L21</f>
        <v>65765.325600000011</v>
      </c>
      <c r="N21" s="45">
        <f t="shared" si="4"/>
        <v>2.0729990421504003</v>
      </c>
    </row>
    <row r="22" spans="1:14" ht="47.25">
      <c r="A22" s="11">
        <f t="shared" si="2"/>
        <v>15</v>
      </c>
      <c r="B22" s="37" t="s">
        <v>62</v>
      </c>
      <c r="C22" s="11" t="s">
        <v>3</v>
      </c>
      <c r="D22" s="5">
        <v>3.7399999999999998</v>
      </c>
      <c r="E22" s="5">
        <v>3926.8</v>
      </c>
      <c r="F22" s="12" t="s">
        <v>6</v>
      </c>
      <c r="G22" s="12">
        <v>12</v>
      </c>
      <c r="H22" s="26">
        <f t="shared" si="0"/>
        <v>14686.232</v>
      </c>
      <c r="I22" s="19">
        <f t="shared" si="1"/>
        <v>176234.78399999999</v>
      </c>
      <c r="J22" s="40">
        <f t="shared" si="3"/>
        <v>3.7399999999999993</v>
      </c>
      <c r="K22" s="11">
        <v>1249</v>
      </c>
      <c r="L22" s="11">
        <f>(8851+330.76+488.82)*12</f>
        <v>116046.95999999999</v>
      </c>
      <c r="M22" s="44">
        <f>L22*0.06+L22</f>
        <v>123009.77759999999</v>
      </c>
      <c r="N22" s="45">
        <f t="shared" si="4"/>
        <v>4.9698823190015986</v>
      </c>
    </row>
    <row r="23" spans="1:14">
      <c r="A23" s="11">
        <f t="shared" si="2"/>
        <v>16</v>
      </c>
      <c r="B23" s="39" t="s">
        <v>20</v>
      </c>
      <c r="C23" s="4" t="s">
        <v>27</v>
      </c>
      <c r="D23" s="5">
        <v>1.25</v>
      </c>
      <c r="E23" s="5">
        <v>3926.8</v>
      </c>
      <c r="F23" s="12" t="s">
        <v>53</v>
      </c>
      <c r="G23" s="12">
        <v>12</v>
      </c>
      <c r="H23" s="26">
        <f t="shared" si="0"/>
        <v>4908.5</v>
      </c>
      <c r="I23" s="19">
        <f t="shared" si="1"/>
        <v>58902</v>
      </c>
      <c r="J23" s="40">
        <f t="shared" si="3"/>
        <v>1.25</v>
      </c>
      <c r="K23" s="11"/>
      <c r="L23" s="11"/>
      <c r="M23" s="44"/>
      <c r="N23" s="45">
        <f t="shared" si="4"/>
        <v>1.6610569248000002</v>
      </c>
    </row>
    <row r="24" spans="1:14">
      <c r="A24" s="11">
        <f t="shared" si="2"/>
        <v>17</v>
      </c>
      <c r="B24" s="39" t="s">
        <v>21</v>
      </c>
      <c r="C24" s="4" t="s">
        <v>30</v>
      </c>
      <c r="D24" s="5">
        <v>0.13</v>
      </c>
      <c r="E24" s="5">
        <v>3926.8</v>
      </c>
      <c r="F24" s="12" t="s">
        <v>53</v>
      </c>
      <c r="G24" s="12">
        <v>12</v>
      </c>
      <c r="H24" s="26">
        <f t="shared" si="0"/>
        <v>510.48400000000004</v>
      </c>
      <c r="I24" s="19">
        <f t="shared" si="1"/>
        <v>6125.8080000000009</v>
      </c>
      <c r="J24" s="40">
        <f t="shared" si="3"/>
        <v>0.13</v>
      </c>
      <c r="K24" s="11"/>
      <c r="L24" s="11"/>
      <c r="M24" s="44"/>
      <c r="N24" s="45">
        <f t="shared" si="4"/>
        <v>0.17274992017920002</v>
      </c>
    </row>
    <row r="25" spans="1:14" ht="48.75" customHeight="1">
      <c r="A25" s="55">
        <f t="shared" si="2"/>
        <v>18</v>
      </c>
      <c r="B25" s="56" t="s">
        <v>22</v>
      </c>
      <c r="C25" s="57" t="s">
        <v>27</v>
      </c>
      <c r="D25" s="58">
        <v>1.27</v>
      </c>
      <c r="E25" s="58">
        <v>3926.8</v>
      </c>
      <c r="F25" s="36" t="s">
        <v>53</v>
      </c>
      <c r="G25" s="12">
        <v>12</v>
      </c>
      <c r="H25" s="26">
        <f t="shared" si="0"/>
        <v>4987.0360000000001</v>
      </c>
      <c r="I25" s="19">
        <f t="shared" si="1"/>
        <v>59844.432000000001</v>
      </c>
      <c r="J25" s="59">
        <f t="shared" si="3"/>
        <v>1.27</v>
      </c>
      <c r="K25" s="55"/>
      <c r="L25" s="55"/>
      <c r="M25" s="60"/>
      <c r="N25" s="61">
        <f t="shared" si="4"/>
        <v>1.6876338355968001</v>
      </c>
    </row>
    <row r="26" spans="1:14" s="33" customFormat="1">
      <c r="A26" s="62" t="s">
        <v>55</v>
      </c>
      <c r="B26" s="62"/>
      <c r="C26" s="62"/>
      <c r="D26" s="62"/>
      <c r="E26" s="62"/>
      <c r="F26" s="62"/>
      <c r="G26" s="63">
        <v>0</v>
      </c>
      <c r="H26" s="63">
        <f>SUM(H8:H25)</f>
        <v>42566.511999999995</v>
      </c>
      <c r="I26" s="63">
        <f>SUM(I8:I25)</f>
        <v>510798.14399999997</v>
      </c>
      <c r="J26" s="64">
        <f>SUM(J8:J25)</f>
        <v>10.839999999999998</v>
      </c>
      <c r="K26" s="64">
        <f t="shared" ref="K26:M26" si="5">SUM(K8:K25)</f>
        <v>26411</v>
      </c>
      <c r="L26" s="64">
        <f t="shared" si="5"/>
        <v>178090.24523683407</v>
      </c>
      <c r="M26" s="64">
        <f t="shared" si="5"/>
        <v>188775.10320000001</v>
      </c>
      <c r="N26" s="64">
        <f>SUM(N8:N25)-0.01</f>
        <v>14.394685651865601</v>
      </c>
    </row>
    <row r="27" spans="1:14" s="32" customFormat="1">
      <c r="A27" s="65" t="s">
        <v>7</v>
      </c>
      <c r="B27" s="65"/>
      <c r="C27" s="65"/>
      <c r="D27" s="65"/>
      <c r="E27" s="65"/>
      <c r="F27" s="65"/>
      <c r="G27" s="65"/>
      <c r="H27" s="65"/>
      <c r="I27" s="65"/>
      <c r="J27" s="66"/>
      <c r="K27" s="31"/>
      <c r="L27" s="31"/>
      <c r="M27" s="1"/>
      <c r="N27" s="61"/>
    </row>
    <row r="28" spans="1:14" s="32" customFormat="1" ht="56.25" customHeight="1">
      <c r="A28" s="55" t="s">
        <v>23</v>
      </c>
      <c r="B28" s="55" t="s">
        <v>24</v>
      </c>
      <c r="C28" s="55" t="s">
        <v>57</v>
      </c>
      <c r="D28" s="55" t="s">
        <v>58</v>
      </c>
      <c r="E28" s="55" t="s">
        <v>59</v>
      </c>
      <c r="F28" s="12" t="s">
        <v>54</v>
      </c>
      <c r="G28" s="12" t="s">
        <v>56</v>
      </c>
      <c r="H28" s="25" t="s">
        <v>33</v>
      </c>
      <c r="I28" s="19" t="s">
        <v>25</v>
      </c>
      <c r="J28" s="35" t="s">
        <v>42</v>
      </c>
      <c r="K28" s="55"/>
      <c r="L28" s="55"/>
      <c r="M28" s="60"/>
      <c r="N28" s="35" t="s">
        <v>42</v>
      </c>
    </row>
    <row r="29" spans="1:14" s="32" customFormat="1" ht="28.15" customHeight="1">
      <c r="A29" s="55">
        <v>1</v>
      </c>
      <c r="B29" s="67" t="s">
        <v>7</v>
      </c>
      <c r="C29" s="68"/>
      <c r="D29" s="69">
        <v>1.97</v>
      </c>
      <c r="E29" s="55">
        <v>3926.8</v>
      </c>
      <c r="F29" s="12" t="s">
        <v>32</v>
      </c>
      <c r="G29" s="12">
        <v>12</v>
      </c>
      <c r="H29" s="26"/>
      <c r="I29" s="19">
        <f>D29*E29*G29</f>
        <v>92829.551999999996</v>
      </c>
      <c r="J29" s="59">
        <f>I29/12/E29</f>
        <v>1.9699999999999998</v>
      </c>
      <c r="K29" s="55"/>
      <c r="L29" s="55"/>
      <c r="M29" s="60"/>
      <c r="N29" s="61">
        <f>J29*1.04*1.092*1.072*1.0915</f>
        <v>2.6178257134848</v>
      </c>
    </row>
    <row r="30" spans="1:14" s="32" customFormat="1" ht="36.6" customHeight="1">
      <c r="A30" s="55">
        <v>2</v>
      </c>
      <c r="B30" s="70" t="s">
        <v>10</v>
      </c>
      <c r="C30" s="55" t="s">
        <v>9</v>
      </c>
      <c r="D30" s="69">
        <f>15.97*1.072*1.0915</f>
        <v>18.686305359999999</v>
      </c>
      <c r="E30" s="69">
        <v>1810</v>
      </c>
      <c r="F30" s="12" t="s">
        <v>32</v>
      </c>
      <c r="G30" s="12">
        <v>1</v>
      </c>
      <c r="H30" s="26">
        <f>D30*E30</f>
        <v>33822.212701599994</v>
      </c>
      <c r="I30" s="19">
        <f>H30*G30</f>
        <v>33822.212701599994</v>
      </c>
      <c r="J30" s="59">
        <f>I30/12/E29</f>
        <v>0.71776452203660301</v>
      </c>
      <c r="K30" s="55"/>
      <c r="L30" s="55"/>
      <c r="M30" s="60"/>
      <c r="N30" s="61">
        <f>D30*E30/E29/12</f>
        <v>0.71776452203660301</v>
      </c>
    </row>
    <row r="31" spans="1:14" s="32" customFormat="1" ht="34.5" customHeight="1">
      <c r="A31" s="55">
        <f>A30+1</f>
        <v>3</v>
      </c>
      <c r="B31" s="70" t="s">
        <v>11</v>
      </c>
      <c r="C31" s="55" t="s">
        <v>9</v>
      </c>
      <c r="D31" s="69">
        <f>11.52*1.072*1.0915</f>
        <v>13.479413759999998</v>
      </c>
      <c r="E31" s="69">
        <v>1810</v>
      </c>
      <c r="F31" s="12" t="s">
        <v>32</v>
      </c>
      <c r="G31" s="12">
        <v>1</v>
      </c>
      <c r="H31" s="26">
        <f>D31*E31</f>
        <v>24397.738905599996</v>
      </c>
      <c r="I31" s="19">
        <f>H31*G31</f>
        <v>24397.738905599996</v>
      </c>
      <c r="J31" s="59">
        <f>I31/12/E29</f>
        <v>0.5177612582255271</v>
      </c>
      <c r="K31" s="55"/>
      <c r="L31" s="55"/>
      <c r="M31" s="60"/>
      <c r="N31" s="61">
        <f>D31*E31/E29/12</f>
        <v>0.51776125822552699</v>
      </c>
    </row>
    <row r="32" spans="1:14" s="34" customFormat="1">
      <c r="A32" s="71" t="s">
        <v>55</v>
      </c>
      <c r="B32" s="71"/>
      <c r="C32" s="71"/>
      <c r="D32" s="71"/>
      <c r="E32" s="71"/>
      <c r="F32" s="71"/>
      <c r="G32" s="72"/>
      <c r="H32" s="73"/>
      <c r="I32" s="74">
        <f>SUM(I29:I31)</f>
        <v>151049.50360719999</v>
      </c>
      <c r="J32" s="75">
        <f>SUM(J29:J31)</f>
        <v>3.2055257802621302</v>
      </c>
      <c r="K32" s="75">
        <f t="shared" ref="K32:N32" si="6">SUM(K29:K31)</f>
        <v>0</v>
      </c>
      <c r="L32" s="75">
        <f t="shared" si="6"/>
        <v>0</v>
      </c>
      <c r="M32" s="75">
        <f t="shared" si="6"/>
        <v>0</v>
      </c>
      <c r="N32" s="75">
        <f t="shared" si="6"/>
        <v>3.85335149374693</v>
      </c>
    </row>
    <row r="33" spans="1:14" s="33" customFormat="1">
      <c r="A33" s="62" t="s">
        <v>26</v>
      </c>
      <c r="B33" s="62"/>
      <c r="C33" s="62"/>
      <c r="D33" s="62"/>
      <c r="E33" s="62"/>
      <c r="F33" s="62"/>
      <c r="G33" s="76">
        <f>I33/E29/12</f>
        <v>14.04552578026213</v>
      </c>
      <c r="H33" s="63"/>
      <c r="I33" s="64">
        <f>I32+I26</f>
        <v>661847.64760719996</v>
      </c>
      <c r="J33" s="77">
        <f>J26+J32</f>
        <v>14.045525780262128</v>
      </c>
      <c r="K33" s="77">
        <f t="shared" ref="K33:N33" si="7">K26+K32</f>
        <v>26411</v>
      </c>
      <c r="L33" s="77">
        <f t="shared" si="7"/>
        <v>178090.24523683407</v>
      </c>
      <c r="M33" s="77">
        <f t="shared" si="7"/>
        <v>188775.10320000001</v>
      </c>
      <c r="N33" s="77">
        <f t="shared" si="7"/>
        <v>18.248037145612532</v>
      </c>
    </row>
    <row r="34" spans="1:14" s="33" customFormat="1">
      <c r="A34" s="78" t="s">
        <v>60</v>
      </c>
      <c r="B34" s="79"/>
      <c r="C34" s="79"/>
      <c r="D34" s="79"/>
      <c r="E34" s="79"/>
      <c r="F34" s="80"/>
      <c r="G34" s="76"/>
      <c r="H34" s="63"/>
      <c r="I34" s="64"/>
      <c r="J34" s="81"/>
      <c r="K34" s="82"/>
      <c r="L34" s="82"/>
      <c r="M34" s="83"/>
      <c r="N34" s="84"/>
    </row>
    <row r="35" spans="1:14" s="18" customFormat="1" ht="63">
      <c r="A35" s="85">
        <v>1</v>
      </c>
      <c r="B35" s="70" t="s">
        <v>64</v>
      </c>
      <c r="C35" s="86" t="s">
        <v>27</v>
      </c>
      <c r="D35" s="69">
        <v>1.34</v>
      </c>
      <c r="E35" s="86">
        <v>3926.8</v>
      </c>
      <c r="F35" s="87" t="s">
        <v>8</v>
      </c>
      <c r="G35" s="12">
        <v>12</v>
      </c>
      <c r="H35" s="26">
        <f>D35*E35</f>
        <v>5261.9120000000003</v>
      </c>
      <c r="I35" s="19">
        <f>H35*G35</f>
        <v>63142.944000000003</v>
      </c>
      <c r="J35" s="59">
        <f>I35/G35/E35</f>
        <v>1.34</v>
      </c>
      <c r="K35" s="55"/>
      <c r="L35" s="55"/>
      <c r="M35" s="60"/>
      <c r="N35" s="61">
        <v>1.64</v>
      </c>
    </row>
    <row r="36" spans="1:14" s="18" customFormat="1">
      <c r="A36" s="62" t="s">
        <v>63</v>
      </c>
      <c r="B36" s="88"/>
      <c r="C36" s="62"/>
      <c r="D36" s="62"/>
      <c r="E36" s="62"/>
      <c r="F36" s="62"/>
      <c r="G36" s="89">
        <f>G33+D35</f>
        <v>15.38552578026213</v>
      </c>
      <c r="H36" s="90"/>
      <c r="I36" s="91"/>
      <c r="J36" s="75">
        <f>J35+J33</f>
        <v>15.385525780262128</v>
      </c>
      <c r="K36" s="75">
        <f t="shared" ref="K36:N36" si="8">K35+K33</f>
        <v>26411</v>
      </c>
      <c r="L36" s="75">
        <f t="shared" si="8"/>
        <v>178090.24523683407</v>
      </c>
      <c r="M36" s="75">
        <f t="shared" si="8"/>
        <v>188775.10320000001</v>
      </c>
      <c r="N36" s="75">
        <f t="shared" si="8"/>
        <v>19.888037145612532</v>
      </c>
    </row>
    <row r="37" spans="1:14" ht="66" customHeight="1">
      <c r="A37" s="47" t="s">
        <v>31</v>
      </c>
      <c r="B37" s="49" t="s">
        <v>65</v>
      </c>
      <c r="C37" s="49"/>
      <c r="D37" s="49"/>
      <c r="E37" s="49"/>
      <c r="F37" s="49"/>
      <c r="G37" s="49"/>
      <c r="H37" s="49"/>
      <c r="I37" s="49"/>
      <c r="J37" s="50"/>
      <c r="K37" s="50"/>
      <c r="L37" s="50"/>
      <c r="M37" s="50"/>
      <c r="N37" s="50"/>
    </row>
    <row r="38" spans="1:14">
      <c r="A38" s="13"/>
      <c r="B38" s="43"/>
      <c r="C38" s="43"/>
      <c r="D38" s="43"/>
      <c r="E38" s="43"/>
      <c r="F38" s="43"/>
      <c r="G38" s="43"/>
      <c r="H38" s="43"/>
      <c r="I38" s="43"/>
      <c r="K38" s="13"/>
      <c r="L38" s="13"/>
    </row>
    <row r="39" spans="1:14" ht="42.75" hidden="1" customHeight="1">
      <c r="A39" s="13"/>
      <c r="B39" s="43"/>
      <c r="C39" s="43"/>
      <c r="D39" s="43"/>
      <c r="E39" s="43"/>
      <c r="F39" s="43"/>
      <c r="G39" s="43"/>
      <c r="H39" s="43"/>
      <c r="I39" s="43"/>
      <c r="K39" s="13"/>
      <c r="L39" s="13"/>
    </row>
    <row r="40" spans="1:14" hidden="1">
      <c r="A40" s="13"/>
      <c r="B40" s="13"/>
      <c r="C40" s="13"/>
      <c r="D40" s="13"/>
      <c r="E40" s="13"/>
      <c r="F40" s="14"/>
      <c r="G40" s="14"/>
      <c r="H40" s="27"/>
      <c r="I40" s="28"/>
      <c r="K40" s="13"/>
      <c r="L40" s="13"/>
    </row>
    <row r="41" spans="1:14" s="3" customFormat="1" hidden="1">
      <c r="A41" s="15"/>
      <c r="B41" s="16"/>
      <c r="C41" s="15"/>
      <c r="D41" s="16" t="s">
        <v>36</v>
      </c>
      <c r="F41" s="17"/>
      <c r="G41" s="17"/>
      <c r="H41" s="29"/>
      <c r="I41" s="30"/>
      <c r="J41" s="42"/>
      <c r="K41" s="15"/>
      <c r="L41" s="15"/>
    </row>
    <row r="42" spans="1:14" s="3" customFormat="1" ht="37.9" hidden="1" customHeight="1">
      <c r="A42" s="15"/>
      <c r="B42" s="15"/>
      <c r="C42" s="15"/>
      <c r="D42" s="16"/>
      <c r="E42" s="15"/>
      <c r="F42" s="17"/>
      <c r="G42" s="17"/>
      <c r="H42" s="29"/>
      <c r="I42" s="30"/>
      <c r="J42" s="42"/>
      <c r="K42" s="15"/>
      <c r="L42" s="15"/>
    </row>
  </sheetData>
  <mergeCells count="10">
    <mergeCell ref="B37:N37"/>
    <mergeCell ref="A3:N4"/>
    <mergeCell ref="A34:F34"/>
    <mergeCell ref="A36:F36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2024-12-16T05:52:38Z</cp:lastPrinted>
  <dcterms:created xsi:type="dcterms:W3CDTF">1996-10-08T23:32:33Z</dcterms:created>
  <dcterms:modified xsi:type="dcterms:W3CDTF">2024-12-16T05:52:46Z</dcterms:modified>
</cp:coreProperties>
</file>